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5" yWindow="150" windowWidth="19425" windowHeight="11025"/>
  </bookViews>
  <sheets>
    <sheet name="Quote" sheetId="1" r:id="rId1"/>
    <sheet name="Data" sheetId="2" r:id="rId2"/>
    <sheet name="Sheet1" sheetId="3" r:id="rId3"/>
  </sheets>
  <definedNames>
    <definedName name="_xlnm._FilterDatabase" localSheetId="0" hidden="1">Quote!$K$58:$L$58</definedName>
    <definedName name="_xlnm.Print_Area" localSheetId="0">Quote!$A$1:$H$82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2" i="1" l="1"/>
  <c r="F21" i="1"/>
  <c r="E22" i="1"/>
  <c r="C78" i="1" l="1"/>
  <c r="G55" i="1" l="1"/>
  <c r="G54" i="1"/>
  <c r="F23" i="1" l="1"/>
  <c r="E23" i="1"/>
  <c r="B22" i="1"/>
  <c r="D22" i="1"/>
  <c r="G38" i="1"/>
  <c r="B29" i="1"/>
  <c r="B28" i="1"/>
  <c r="E60" i="1"/>
  <c r="G60" i="1" s="1"/>
  <c r="E27" i="1"/>
  <c r="G27" i="1" s="1"/>
  <c r="D27" i="1"/>
  <c r="D60" i="1"/>
  <c r="C42" i="2"/>
  <c r="E59" i="1"/>
  <c r="G59" i="1" s="1"/>
  <c r="D61" i="1" s="1"/>
  <c r="G22" i="1"/>
  <c r="G67" i="1"/>
  <c r="G56" i="1"/>
  <c r="G69" i="1"/>
  <c r="B61" i="1"/>
  <c r="B23" i="1"/>
  <c r="G15" i="1"/>
  <c r="G66" i="1"/>
  <c r="G68" i="1"/>
  <c r="G32" i="1"/>
  <c r="G35" i="1"/>
  <c r="G42" i="1"/>
  <c r="G45" i="1"/>
  <c r="G48" i="1"/>
  <c r="D59" i="1"/>
  <c r="F20" i="1"/>
  <c r="F19" i="1"/>
  <c r="F18" i="1"/>
  <c r="F17" i="1"/>
  <c r="F16" i="1"/>
  <c r="G23" i="1" l="1"/>
  <c r="G70" i="1"/>
  <c r="G61" i="1"/>
  <c r="G62" i="1" l="1"/>
  <c r="G75" i="1" s="1"/>
</calcChain>
</file>

<file path=xl/sharedStrings.xml><?xml version="1.0" encoding="utf-8"?>
<sst xmlns="http://schemas.openxmlformats.org/spreadsheetml/2006/main" count="157" uniqueCount="141">
  <si>
    <t>Name</t>
  </si>
  <si>
    <t>Company</t>
  </si>
  <si>
    <t>Phone</t>
  </si>
  <si>
    <t>MSRP</t>
  </si>
  <si>
    <t>Qty</t>
  </si>
  <si>
    <t>Total</t>
  </si>
  <si>
    <t>incl</t>
  </si>
  <si>
    <t>Color inkjet printer</t>
  </si>
  <si>
    <t>Account Information</t>
  </si>
  <si>
    <t>SKU</t>
  </si>
  <si>
    <t xml:space="preserve">eVisitorPass Basic system </t>
  </si>
  <si>
    <t>DYMO cleaning cards (pack of 10)</t>
  </si>
  <si>
    <t>DMI Customer Number (if known)</t>
  </si>
  <si>
    <t>USB HUB</t>
  </si>
  <si>
    <t>VDTT4</t>
  </si>
  <si>
    <t>VDTT3</t>
  </si>
  <si>
    <t>VDTF4</t>
  </si>
  <si>
    <t>VDTF3</t>
  </si>
  <si>
    <t>VDTD</t>
  </si>
  <si>
    <t>VDTN4</t>
  </si>
  <si>
    <t>4" Tab Expiring  (250 badges)</t>
  </si>
  <si>
    <t>3" Tab Expiring (250 badges)</t>
  </si>
  <si>
    <t>4" Full Expiring (250 badges)</t>
  </si>
  <si>
    <t>3" Full Expiring (250 badges)</t>
  </si>
  <si>
    <t>4" Dot Expiring (250 badges)</t>
  </si>
  <si>
    <t>4" Non Expiring (250 badges)</t>
  </si>
  <si>
    <t>4" Non Adhesive (250 badges)</t>
  </si>
  <si>
    <t>4" Tab Expiring for Color Inkjet (250 badges)</t>
  </si>
  <si>
    <t>3" Tab Expiring for Color Inkjet (250 badges)</t>
  </si>
  <si>
    <t>4" Full Expiring for Color Inkjet (250 badges)</t>
  </si>
  <si>
    <t>3" Full Expiring for Color Inkjet (250 badges)</t>
  </si>
  <si>
    <t>BADGES</t>
  </si>
  <si>
    <t>4" Tab Expiring  (1000 badges)</t>
  </si>
  <si>
    <t>3" Tab Expiring  (1000 badges)</t>
  </si>
  <si>
    <t>4" Full Expiring  (1000 badges)</t>
  </si>
  <si>
    <t>3" Full Expiring ( 1000 badges)</t>
  </si>
  <si>
    <t>4" Dot Expiring  (1000 badges)</t>
  </si>
  <si>
    <t>4" Non Expiring  (1000 badges)</t>
  </si>
  <si>
    <t>4" Non Adhesive  (1000 badges)</t>
  </si>
  <si>
    <t>4" Tab Expiring for Color Inkjet  (1000 badges)</t>
  </si>
  <si>
    <t>3" Tab Expiring for Color Inkjet  (1000 badges)</t>
  </si>
  <si>
    <t>4" Full Expiring for Color Inkjet (1000 badges)</t>
  </si>
  <si>
    <t>3" Full Expiring for Color Inkjet  (1000 badges)</t>
  </si>
  <si>
    <t xml:space="preserve"> - Connect 4 eVisitorPass devices to one USB port.</t>
  </si>
  <si>
    <t xml:space="preserve"> - Also scans visitors out.</t>
  </si>
  <si>
    <t>Sign-out scanner</t>
  </si>
  <si>
    <t xml:space="preserve"> - Use one cleaning card each month or per 1,000 labels.</t>
  </si>
  <si>
    <t>Sample Rolls</t>
  </si>
  <si>
    <t>Account Password</t>
  </si>
  <si>
    <t>Account Name (your email address)</t>
  </si>
  <si>
    <t>Custom Reusable Badge Tags (200 count)</t>
  </si>
  <si>
    <t>VCRBT1</t>
  </si>
  <si>
    <t>VIJT4-4RL</t>
  </si>
  <si>
    <t>eVisitorPass Quote</t>
  </si>
  <si>
    <t>Read visitors name from their driver's license</t>
  </si>
  <si>
    <t>Take a current picture of your visitor</t>
  </si>
  <si>
    <t>Scan your visitors out</t>
  </si>
  <si>
    <t>Upgrade your printer to color</t>
  </si>
  <si>
    <t>Extras</t>
  </si>
  <si>
    <t>Choose your badges</t>
  </si>
  <si>
    <t xml:space="preserve"> - Installation</t>
  </si>
  <si>
    <t xml:space="preserve"> - Training</t>
  </si>
  <si>
    <t>Market</t>
  </si>
  <si>
    <t>Prepared by:</t>
  </si>
  <si>
    <t>800-243-1969 - Fax: 800-428-1951  - www.VisitorPassSolutions.com</t>
  </si>
  <si>
    <t>or Sales@VisitorPassSolutions.com</t>
  </si>
  <si>
    <t>Visitor Pass Solutions - by Data Management.  537 New Britain Avenue, Farmington CT 06034</t>
  </si>
  <si>
    <t>One year subscription to Sex Offender lookups</t>
  </si>
  <si>
    <t>One year subscription to Driver's License Reader</t>
  </si>
  <si>
    <t xml:space="preserve">Turbo Driver's License Reader </t>
  </si>
  <si>
    <t>Desktop Camera</t>
  </si>
  <si>
    <t>eVisitorPass Bundle</t>
  </si>
  <si>
    <t xml:space="preserve">Photo Driver's License Reader </t>
  </si>
  <si>
    <t xml:space="preserve">Basic Driver's License Reader </t>
  </si>
  <si>
    <t>Badge Tags</t>
  </si>
  <si>
    <t>VRBT</t>
  </si>
  <si>
    <t>Reusable Badge Tags  (200 count)</t>
  </si>
  <si>
    <t/>
  </si>
  <si>
    <t xml:space="preserve"> - Reads name and photo from license in about 15 seconds.</t>
  </si>
  <si>
    <t xml:space="preserve"> - Reads name from license in about 15 seconds.</t>
  </si>
  <si>
    <t>One year subscription to eVisitorPass ("Labels Club" price)</t>
  </si>
  <si>
    <t>One year subscription to eVisitorPass (No "Labels Club" price)</t>
  </si>
  <si>
    <t xml:space="preserve"> - One year subscription to eVisitorPass ("Labels Club" price)</t>
  </si>
  <si>
    <t>People</t>
  </si>
  <si>
    <t>DL Readers</t>
  </si>
  <si>
    <t>Jodie A. Kazlauskas</t>
  </si>
  <si>
    <t>Mark Dellavalle</t>
  </si>
  <si>
    <t xml:space="preserve">Kim Isabelle  </t>
  </si>
  <si>
    <t>Renewal subtotal</t>
  </si>
  <si>
    <t>Subscription renewal starting year 2</t>
  </si>
  <si>
    <t>Noel B. Turner</t>
  </si>
  <si>
    <t>Stacie Zaragosa</t>
  </si>
  <si>
    <t>Ronald Coleman</t>
  </si>
  <si>
    <t>Meg Raymond</t>
  </si>
  <si>
    <t>Katie Lillis</t>
  </si>
  <si>
    <t>Faithe Korot</t>
  </si>
  <si>
    <t>Deborah Miller</t>
  </si>
  <si>
    <t>Cindy Desjardins</t>
  </si>
  <si>
    <t>Chris Rajotte</t>
  </si>
  <si>
    <t>Katrina L. Welch</t>
  </si>
  <si>
    <t>Order Total</t>
  </si>
  <si>
    <t>Tax and Shipping to be added when order is placed</t>
  </si>
  <si>
    <t>30 days</t>
  </si>
  <si>
    <t xml:space="preserve">Email order form to: </t>
  </si>
  <si>
    <t>This quote is valid for:</t>
  </si>
  <si>
    <t>Sales</t>
  </si>
  <si>
    <t>CRajotte@VisitorPassSolutions.com</t>
  </si>
  <si>
    <t>cdesjardins@VisitorPassSolutions.com</t>
  </si>
  <si>
    <t>dmiller@VisitorPassSolutions.com</t>
  </si>
  <si>
    <t>FKorot@VisitorPassSolutions.com</t>
  </si>
  <si>
    <t>jkaz@VisitorPassSolutions.com</t>
  </si>
  <si>
    <t>klillis@VisitorPassSolutions.com</t>
  </si>
  <si>
    <t>KWelch@VisitorPassSolutions.com</t>
  </si>
  <si>
    <t>mdellavalle@VisitorPassSolutions.com</t>
  </si>
  <si>
    <t>mraymond@VisitorPassSolutions.com</t>
  </si>
  <si>
    <t>NTurner@VisitorPassSolutions.com</t>
  </si>
  <si>
    <t>rcoleman@VisitorPassSolutions.com</t>
  </si>
  <si>
    <t>SZaragosa@VisitorPassSolutions.com</t>
  </si>
  <si>
    <t>Sales@VisitorPassSolutions.com</t>
  </si>
  <si>
    <t xml:space="preserve"> - Reads name from license in about 2 seconds. Get Camera for Photo</t>
  </si>
  <si>
    <t>First year subtotal</t>
  </si>
  <si>
    <t>Check Visitors against the National Sex Offender Database</t>
  </si>
  <si>
    <t xml:space="preserve"> - Note: requires a driver's license reader</t>
  </si>
  <si>
    <t>Tax exempt ID number:</t>
  </si>
  <si>
    <t>Assigned by Visitor Pass Solutions</t>
  </si>
  <si>
    <t>3" Non Expiring (1000 badges)</t>
  </si>
  <si>
    <t>VDTN3</t>
  </si>
  <si>
    <t>3" Non Expiring (250 badges)</t>
  </si>
  <si>
    <t>Kisabelle@VisitorPassSolutions.com</t>
  </si>
  <si>
    <t>VDTNAD4</t>
  </si>
  <si>
    <t>Ver: 6/29/2016</t>
  </si>
  <si>
    <t>National Sex Offender Lookup annual subscription (12,000 lookups)</t>
  </si>
  <si>
    <t xml:space="preserve"> - B/W printer  ($163 value)</t>
  </si>
  <si>
    <t xml:space="preserve"> - 1000 labels ($50 value)</t>
  </si>
  <si>
    <t xml:space="preserve"> - Printer Cleaning card (10 pack)</t>
  </si>
  <si>
    <t>VCC</t>
  </si>
  <si>
    <t>Note: All Driver's License Readers have a $150 annual subscription starting in year 2.</t>
  </si>
  <si>
    <t xml:space="preserve"> - Tab Expiring Visitor Pass Registry Book - custom</t>
  </si>
  <si>
    <t>TBD</t>
  </si>
  <si>
    <t>Manual Registry Book</t>
  </si>
  <si>
    <t>Includes free back-office terminal for monitoring the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</si>
</sst>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8"/>
      <color theme="3" tint="0.39997558519241921"/>
      <name val="Arial"/>
      <family val="2"/>
    </font>
    <font>
      <b/>
      <sz val="14"/>
      <color theme="3" tint="0.39997558519241921"/>
      <name val="Arial"/>
      <family val="2"/>
    </font>
    <font>
      <sz val="14"/>
      <color theme="3" tint="0.39997558519241921"/>
      <name val="Arial"/>
      <family val="2"/>
    </font>
    <font>
      <sz val="10"/>
      <color theme="0" tint="-0.34998626667073579"/>
      <name val="Arial"/>
      <family val="2"/>
    </font>
    <font>
      <sz val="10"/>
      <name val="Arial"/>
      <family val="2"/>
    </font>
    <font>
      <b/>
      <sz val="18"/>
      <color theme="3" tint="0.39997558519241921"/>
      <name val="Arial"/>
      <family val="2"/>
    </font>
    <font>
      <b/>
      <sz val="14"/>
      <color theme="1"/>
      <name val="Arial"/>
      <family val="2"/>
    </font>
    <font>
      <b/>
      <sz val="14"/>
      <color theme="4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19">
    <xf numFmtId="0" fontId="0" fillId="0" borderId="0" xfId="0"/>
    <xf numFmtId="0" fontId="0" fillId="2" borderId="0" xfId="0" applyFill="1"/>
    <xf numFmtId="0" fontId="0" fillId="0" borderId="0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8" fillId="2" borderId="4" xfId="0" applyFont="1" applyFill="1" applyBorder="1"/>
    <xf numFmtId="0" fontId="8" fillId="2" borderId="0" xfId="0" applyFont="1" applyFill="1" applyBorder="1"/>
    <xf numFmtId="0" fontId="8" fillId="2" borderId="0" xfId="0" applyFont="1" applyFill="1" applyBorder="1" applyAlignment="1">
      <alignment horizontal="left"/>
    </xf>
    <xf numFmtId="0" fontId="7" fillId="2" borderId="4" xfId="0" applyFont="1" applyFill="1" applyBorder="1"/>
    <xf numFmtId="0" fontId="7" fillId="2" borderId="0" xfId="0" applyFont="1" applyFill="1" applyBorder="1" applyAlignment="1">
      <alignment horizontal="left"/>
    </xf>
    <xf numFmtId="0" fontId="0" fillId="3" borderId="7" xfId="0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2" borderId="7" xfId="0" applyFill="1" applyBorder="1" applyProtection="1"/>
    <xf numFmtId="0" fontId="0" fillId="2" borderId="0" xfId="0" applyFill="1" applyBorder="1" applyProtection="1"/>
    <xf numFmtId="0" fontId="0" fillId="2" borderId="0" xfId="0" applyFill="1" applyBorder="1" applyAlignment="1" applyProtection="1">
      <alignment horizontal="center"/>
    </xf>
    <xf numFmtId="0" fontId="8" fillId="3" borderId="0" xfId="0" applyFont="1" applyFill="1" applyBorder="1" applyProtection="1">
      <protection locked="0"/>
    </xf>
    <xf numFmtId="0" fontId="0" fillId="2" borderId="4" xfId="0" applyFill="1" applyBorder="1" applyProtection="1"/>
    <xf numFmtId="0" fontId="0" fillId="2" borderId="5" xfId="0" applyFill="1" applyBorder="1" applyProtection="1"/>
    <xf numFmtId="0" fontId="0" fillId="2" borderId="6" xfId="0" applyFill="1" applyBorder="1" applyProtection="1"/>
    <xf numFmtId="0" fontId="0" fillId="2" borderId="8" xfId="0" applyFill="1" applyBorder="1" applyProtection="1"/>
    <xf numFmtId="0" fontId="0" fillId="2" borderId="0" xfId="0" applyFill="1" applyProtection="1"/>
    <xf numFmtId="0" fontId="3" fillId="2" borderId="0" xfId="0" applyFont="1" applyFill="1" applyProtection="1"/>
    <xf numFmtId="0" fontId="0" fillId="0" borderId="0" xfId="0" applyProtection="1"/>
    <xf numFmtId="0" fontId="9" fillId="2" borderId="0" xfId="0" applyFont="1" applyFill="1" applyProtection="1"/>
    <xf numFmtId="0" fontId="4" fillId="2" borderId="0" xfId="0" applyFont="1" applyFill="1" applyProtection="1"/>
    <xf numFmtId="0" fontId="5" fillId="2" borderId="1" xfId="0" applyFont="1" applyFill="1" applyBorder="1" applyProtection="1"/>
    <xf numFmtId="0" fontId="5" fillId="2" borderId="2" xfId="0" applyFont="1" applyFill="1" applyBorder="1" applyProtection="1"/>
    <xf numFmtId="0" fontId="0" fillId="2" borderId="2" xfId="0" applyFill="1" applyBorder="1" applyProtection="1"/>
    <xf numFmtId="0" fontId="0" fillId="2" borderId="3" xfId="0" applyFill="1" applyBorder="1" applyProtection="1"/>
    <xf numFmtId="0" fontId="0" fillId="2" borderId="4" xfId="0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0" fontId="2" fillId="2" borderId="0" xfId="0" applyFont="1" applyFill="1" applyProtection="1"/>
    <xf numFmtId="0" fontId="6" fillId="2" borderId="2" xfId="0" applyFont="1" applyFill="1" applyBorder="1" applyProtection="1"/>
    <xf numFmtId="0" fontId="2" fillId="2" borderId="2" xfId="0" applyFont="1" applyFill="1" applyBorder="1" applyProtection="1"/>
    <xf numFmtId="0" fontId="2" fillId="2" borderId="4" xfId="0" applyFont="1" applyFill="1" applyBorder="1" applyProtection="1"/>
    <xf numFmtId="0" fontId="2" fillId="2" borderId="0" xfId="0" applyFont="1" applyFill="1" applyBorder="1" applyProtection="1"/>
    <xf numFmtId="0" fontId="0" fillId="2" borderId="0" xfId="0" applyFont="1" applyFill="1" applyBorder="1" applyAlignment="1" applyProtection="1">
      <alignment horizontal="left"/>
    </xf>
    <xf numFmtId="44" fontId="0" fillId="2" borderId="0" xfId="1" applyFont="1" applyFill="1" applyBorder="1" applyProtection="1"/>
    <xf numFmtId="44" fontId="0" fillId="2" borderId="5" xfId="1" applyFont="1" applyFill="1" applyBorder="1" applyProtection="1"/>
    <xf numFmtId="0" fontId="0" fillId="2" borderId="0" xfId="0" applyFill="1" applyBorder="1" applyAlignment="1" applyProtection="1">
      <alignment horizontal="left"/>
    </xf>
    <xf numFmtId="0" fontId="2" fillId="2" borderId="6" xfId="0" applyFont="1" applyFill="1" applyBorder="1" applyProtection="1"/>
    <xf numFmtId="0" fontId="2" fillId="2" borderId="7" xfId="0" applyFont="1" applyFill="1" applyBorder="1" applyProtection="1"/>
    <xf numFmtId="0" fontId="0" fillId="2" borderId="7" xfId="0" applyFill="1" applyBorder="1" applyAlignment="1" applyProtection="1">
      <alignment horizontal="left"/>
    </xf>
    <xf numFmtId="44" fontId="0" fillId="2" borderId="7" xfId="1" applyFont="1" applyFill="1" applyBorder="1" applyProtection="1"/>
    <xf numFmtId="44" fontId="0" fillId="2" borderId="8" xfId="1" applyFont="1" applyFill="1" applyBorder="1" applyProtection="1"/>
    <xf numFmtId="0" fontId="2" fillId="2" borderId="0" xfId="0" applyFont="1" applyFill="1" applyAlignment="1" applyProtection="1">
      <alignment horizontal="left"/>
    </xf>
    <xf numFmtId="44" fontId="0" fillId="2" borderId="0" xfId="1" applyFont="1" applyFill="1" applyProtection="1"/>
    <xf numFmtId="0" fontId="5" fillId="2" borderId="1" xfId="0" applyFont="1" applyFill="1" applyBorder="1" applyAlignment="1" applyProtection="1"/>
    <xf numFmtId="0" fontId="5" fillId="2" borderId="2" xfId="0" applyFont="1" applyFill="1" applyBorder="1" applyAlignment="1" applyProtection="1"/>
    <xf numFmtId="0" fontId="5" fillId="2" borderId="2" xfId="0" applyFont="1" applyFill="1" applyBorder="1" applyAlignment="1" applyProtection="1">
      <alignment horizontal="left"/>
    </xf>
    <xf numFmtId="44" fontId="0" fillId="2" borderId="2" xfId="1" applyFont="1" applyFill="1" applyBorder="1" applyAlignment="1" applyProtection="1"/>
    <xf numFmtId="44" fontId="0" fillId="2" borderId="3" xfId="1" applyFont="1" applyFill="1" applyBorder="1" applyProtection="1"/>
    <xf numFmtId="0" fontId="8" fillId="2" borderId="4" xfId="0" applyFont="1" applyFill="1" applyBorder="1" applyAlignment="1" applyProtection="1"/>
    <xf numFmtId="0" fontId="8" fillId="2" borderId="0" xfId="0" applyFont="1" applyFill="1" applyBorder="1" applyAlignment="1" applyProtection="1"/>
    <xf numFmtId="0" fontId="8" fillId="2" borderId="0" xfId="0" applyFont="1" applyFill="1" applyBorder="1" applyAlignment="1" applyProtection="1">
      <alignment horizontal="left"/>
    </xf>
    <xf numFmtId="44" fontId="0" fillId="2" borderId="0" xfId="1" applyFont="1" applyFill="1" applyBorder="1" applyAlignment="1" applyProtection="1"/>
    <xf numFmtId="0" fontId="2" fillId="2" borderId="0" xfId="0" applyFont="1" applyFill="1" applyBorder="1" applyAlignment="1" applyProtection="1"/>
    <xf numFmtId="0" fontId="0" fillId="2" borderId="0" xfId="0" applyFill="1" applyBorder="1" applyAlignment="1" applyProtection="1"/>
    <xf numFmtId="44" fontId="0" fillId="2" borderId="2" xfId="1" applyFont="1" applyFill="1" applyBorder="1" applyProtection="1"/>
    <xf numFmtId="0" fontId="0" fillId="2" borderId="0" xfId="0" applyFill="1" applyAlignment="1" applyProtection="1">
      <alignment horizontal="left"/>
    </xf>
    <xf numFmtId="0" fontId="0" fillId="2" borderId="4" xfId="0" applyFont="1" applyFill="1" applyBorder="1" applyProtection="1"/>
    <xf numFmtId="0" fontId="0" fillId="2" borderId="0" xfId="0" applyFont="1" applyFill="1" applyBorder="1" applyProtection="1"/>
    <xf numFmtId="0" fontId="0" fillId="2" borderId="6" xfId="0" applyFont="1" applyFill="1" applyBorder="1" applyProtection="1"/>
    <xf numFmtId="0" fontId="7" fillId="2" borderId="0" xfId="0" applyFont="1" applyFill="1" applyBorder="1" applyProtection="1"/>
    <xf numFmtId="44" fontId="8" fillId="2" borderId="0" xfId="1" applyFont="1" applyFill="1" applyBorder="1" applyProtection="1"/>
    <xf numFmtId="44" fontId="8" fillId="2" borderId="5" xfId="1" applyFont="1" applyFill="1" applyBorder="1" applyProtection="1"/>
    <xf numFmtId="0" fontId="10" fillId="2" borderId="0" xfId="0" applyFont="1" applyFill="1" applyProtection="1"/>
    <xf numFmtId="0" fontId="0" fillId="0" borderId="9" xfId="0" applyFill="1" applyBorder="1" applyAlignment="1" applyProtection="1">
      <alignment horizontal="left"/>
      <protection locked="0"/>
    </xf>
    <xf numFmtId="0" fontId="0" fillId="0" borderId="9" xfId="0" applyFont="1" applyFill="1" applyBorder="1" applyAlignment="1" applyProtection="1">
      <alignment horizontal="left"/>
      <protection locked="0"/>
    </xf>
    <xf numFmtId="0" fontId="0" fillId="3" borderId="9" xfId="0" applyFill="1" applyBorder="1" applyAlignment="1" applyProtection="1">
      <alignment horizontal="left"/>
      <protection locked="0"/>
    </xf>
    <xf numFmtId="0" fontId="5" fillId="2" borderId="0" xfId="0" applyFont="1" applyFill="1" applyBorder="1" applyProtection="1"/>
    <xf numFmtId="0" fontId="5" fillId="2" borderId="3" xfId="0" applyFont="1" applyFill="1" applyBorder="1" applyProtection="1"/>
    <xf numFmtId="0" fontId="0" fillId="2" borderId="10" xfId="0" applyFill="1" applyBorder="1" applyAlignment="1" applyProtection="1">
      <alignment horizontal="left"/>
    </xf>
    <xf numFmtId="44" fontId="0" fillId="0" borderId="0" xfId="0" applyNumberFormat="1" applyProtection="1"/>
    <xf numFmtId="9" fontId="0" fillId="2" borderId="7" xfId="2" applyFont="1" applyFill="1" applyBorder="1" applyProtection="1"/>
    <xf numFmtId="9" fontId="0" fillId="2" borderId="9" xfId="2" applyFont="1" applyFill="1" applyBorder="1" applyProtection="1">
      <protection locked="0"/>
    </xf>
    <xf numFmtId="0" fontId="0" fillId="0" borderId="9" xfId="0" quotePrefix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11" fillId="2" borderId="1" xfId="0" applyFont="1" applyFill="1" applyBorder="1" applyProtection="1"/>
    <xf numFmtId="0" fontId="0" fillId="2" borderId="2" xfId="0" applyFill="1" applyBorder="1" applyAlignment="1" applyProtection="1">
      <alignment horizontal="left"/>
    </xf>
    <xf numFmtId="0" fontId="2" fillId="0" borderId="0" xfId="0" applyFont="1" applyFill="1" applyProtection="1"/>
    <xf numFmtId="0" fontId="8" fillId="0" borderId="0" xfId="0" applyFont="1" applyFill="1" applyBorder="1" applyAlignment="1" applyProtection="1">
      <alignment horizontal="left"/>
    </xf>
    <xf numFmtId="44" fontId="8" fillId="0" borderId="0" xfId="1" applyFont="1" applyFill="1" applyBorder="1" applyProtection="1"/>
    <xf numFmtId="0" fontId="0" fillId="2" borderId="7" xfId="0" applyFill="1" applyBorder="1" applyAlignment="1" applyProtection="1"/>
    <xf numFmtId="44" fontId="0" fillId="2" borderId="7" xfId="1" applyFont="1" applyFill="1" applyBorder="1" applyAlignment="1" applyProtection="1"/>
    <xf numFmtId="44" fontId="0" fillId="2" borderId="0" xfId="1" applyFont="1" applyFill="1" applyBorder="1" applyAlignment="1" applyProtection="1">
      <alignment horizontal="left"/>
    </xf>
    <xf numFmtId="44" fontId="2" fillId="2" borderId="2" xfId="1" applyFont="1" applyFill="1" applyBorder="1" applyProtection="1"/>
    <xf numFmtId="44" fontId="2" fillId="2" borderId="3" xfId="1" applyFont="1" applyFill="1" applyBorder="1" applyProtection="1"/>
    <xf numFmtId="44" fontId="10" fillId="2" borderId="0" xfId="1" applyFont="1" applyFill="1" applyProtection="1"/>
    <xf numFmtId="0" fontId="0" fillId="0" borderId="0" xfId="0" quotePrefix="1"/>
    <xf numFmtId="0" fontId="0" fillId="2" borderId="0" xfId="0" applyFill="1" applyBorder="1" applyProtection="1">
      <protection locked="0"/>
    </xf>
    <xf numFmtId="0" fontId="12" fillId="3" borderId="4" xfId="0" applyFont="1" applyFill="1" applyBorder="1" applyProtection="1">
      <protection locked="0"/>
    </xf>
    <xf numFmtId="0" fontId="12" fillId="0" borderId="4" xfId="0" applyFont="1" applyFill="1" applyBorder="1" applyProtection="1">
      <protection locked="0"/>
    </xf>
    <xf numFmtId="0" fontId="0" fillId="0" borderId="4" xfId="0" applyFont="1" applyFill="1" applyBorder="1" applyProtection="1">
      <protection locked="0"/>
    </xf>
    <xf numFmtId="0" fontId="0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horizontal="left"/>
      <protection locked="0"/>
    </xf>
    <xf numFmtId="44" fontId="0" fillId="0" borderId="0" xfId="1" applyFont="1" applyFill="1" applyBorder="1" applyProtection="1">
      <protection locked="0"/>
    </xf>
    <xf numFmtId="0" fontId="0" fillId="0" borderId="6" xfId="0" applyFont="1" applyFill="1" applyBorder="1" applyProtection="1">
      <protection locked="0"/>
    </xf>
    <xf numFmtId="0" fontId="0" fillId="0" borderId="7" xfId="0" applyFont="1" applyFill="1" applyBorder="1" applyProtection="1">
      <protection locked="0"/>
    </xf>
    <xf numFmtId="0" fontId="0" fillId="0" borderId="7" xfId="0" applyFill="1" applyBorder="1" applyAlignment="1" applyProtection="1">
      <alignment horizontal="left"/>
      <protection locked="0"/>
    </xf>
    <xf numFmtId="44" fontId="0" fillId="0" borderId="7" xfId="1" applyFont="1" applyFill="1" applyBorder="1" applyProtection="1">
      <protection locked="0"/>
    </xf>
    <xf numFmtId="0" fontId="2" fillId="0" borderId="0" xfId="0" applyFont="1"/>
    <xf numFmtId="0" fontId="0" fillId="3" borderId="9" xfId="0" applyFill="1" applyBorder="1" applyProtection="1"/>
    <xf numFmtId="9" fontId="2" fillId="2" borderId="0" xfId="2" applyFont="1" applyFill="1" applyBorder="1" applyProtection="1"/>
    <xf numFmtId="44" fontId="2" fillId="2" borderId="0" xfId="1" applyFont="1" applyFill="1" applyBorder="1" applyProtection="1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13" fillId="0" borderId="0" xfId="3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0" xfId="0" applyFont="1" applyFill="1" applyProtection="1"/>
    <xf numFmtId="0" fontId="2" fillId="3" borderId="0" xfId="0" applyFont="1" applyFill="1" applyProtection="1"/>
    <xf numFmtId="0" fontId="0" fillId="2" borderId="1" xfId="0" applyFill="1" applyBorder="1" applyProtection="1"/>
    <xf numFmtId="0" fontId="2" fillId="2" borderId="0" xfId="0" applyFont="1" applyFill="1" applyAlignment="1" applyProtection="1">
      <alignment horizontal="right"/>
    </xf>
    <xf numFmtId="0" fontId="2" fillId="0" borderId="4" xfId="0" applyFont="1" applyFill="1" applyBorder="1" applyAlignment="1" applyProtection="1">
      <protection locked="0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5"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</xdr:colOff>
      <xdr:row>1</xdr:row>
      <xdr:rowOff>266700</xdr:rowOff>
    </xdr:from>
    <xdr:to>
      <xdr:col>7</xdr:col>
      <xdr:colOff>66675</xdr:colOff>
      <xdr:row>10</xdr:row>
      <xdr:rowOff>19897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6900" y="428625"/>
          <a:ext cx="2266950" cy="14105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CRajotte@VisitorPassSolutions.com" TargetMode="External"/><Relationship Id="rId13" Type="http://schemas.openxmlformats.org/officeDocument/2006/relationships/hyperlink" Target="mailto:KWelch@VisitorPassSolutions.com" TargetMode="External"/><Relationship Id="rId3" Type="http://schemas.openxmlformats.org/officeDocument/2006/relationships/hyperlink" Target="mailto:jkaz@VisitorPassSolutions.com" TargetMode="External"/><Relationship Id="rId7" Type="http://schemas.openxmlformats.org/officeDocument/2006/relationships/hyperlink" Target="mailto:Sales@VisitorPassSolutions.com" TargetMode="External"/><Relationship Id="rId12" Type="http://schemas.openxmlformats.org/officeDocument/2006/relationships/hyperlink" Target="mailto:klillis@VisitorPassSolutions.com" TargetMode="External"/><Relationship Id="rId2" Type="http://schemas.openxmlformats.org/officeDocument/2006/relationships/hyperlink" Target="mailto:mdellavalle@VisitorPassSolutions.com" TargetMode="External"/><Relationship Id="rId1" Type="http://schemas.openxmlformats.org/officeDocument/2006/relationships/hyperlink" Target="mailto:Kisabelle@VisitorPassSolutions.com" TargetMode="External"/><Relationship Id="rId6" Type="http://schemas.openxmlformats.org/officeDocument/2006/relationships/hyperlink" Target="mailto:rcoleman@VisitorPassSolutions.com" TargetMode="External"/><Relationship Id="rId11" Type="http://schemas.openxmlformats.org/officeDocument/2006/relationships/hyperlink" Target="mailto:FKorot@VisitorPassSolutions.com" TargetMode="External"/><Relationship Id="rId5" Type="http://schemas.openxmlformats.org/officeDocument/2006/relationships/hyperlink" Target="mailto:mraymond@VisitorPassSolutions.com" TargetMode="External"/><Relationship Id="rId15" Type="http://schemas.openxmlformats.org/officeDocument/2006/relationships/printerSettings" Target="../printerSettings/printerSettings2.bin"/><Relationship Id="rId10" Type="http://schemas.openxmlformats.org/officeDocument/2006/relationships/hyperlink" Target="mailto:dmiller@VisitorPassSolutions.com" TargetMode="External"/><Relationship Id="rId4" Type="http://schemas.openxmlformats.org/officeDocument/2006/relationships/hyperlink" Target="mailto:NTurner@VisitorPassSolutions.com" TargetMode="External"/><Relationship Id="rId9" Type="http://schemas.openxmlformats.org/officeDocument/2006/relationships/hyperlink" Target="mailto:cdesjardins@VisitorPassSolutions.com" TargetMode="External"/><Relationship Id="rId14" Type="http://schemas.openxmlformats.org/officeDocument/2006/relationships/hyperlink" Target="mailto:SZaragosa@VisitorPassSolution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 fitToPage="1"/>
  </sheetPr>
  <dimension ref="A1:I82"/>
  <sheetViews>
    <sheetView showGridLines="0" tabSelected="1" workbookViewId="0">
      <selection activeCell="C9" sqref="C9"/>
    </sheetView>
  </sheetViews>
  <sheetFormatPr defaultColWidth="8.85546875" defaultRowHeight="12.75" x14ac:dyDescent="0.2"/>
  <cols>
    <col min="1" max="1" width="5" style="21" customWidth="1"/>
    <col min="2" max="2" width="36.7109375" style="21" customWidth="1"/>
    <col min="3" max="3" width="35.7109375" style="21" customWidth="1"/>
    <col min="4" max="4" width="9.28515625" style="21" customWidth="1"/>
    <col min="5" max="5" width="10.28515625" style="21" bestFit="1" customWidth="1"/>
    <col min="6" max="6" width="8.85546875" style="21"/>
    <col min="7" max="7" width="15.28515625" style="21" customWidth="1"/>
    <col min="8" max="8" width="6.5703125" style="21" customWidth="1"/>
    <col min="9" max="9" width="12.42578125" style="21" customWidth="1"/>
    <col min="10" max="16384" width="8.85546875" style="21"/>
  </cols>
  <sheetData>
    <row r="1" spans="1:9" ht="12.6" x14ac:dyDescent="0.25">
      <c r="A1" s="19"/>
      <c r="B1" s="19"/>
      <c r="C1" s="19"/>
      <c r="D1" s="19"/>
      <c r="E1" s="19"/>
      <c r="F1" s="19"/>
      <c r="G1" s="19" t="s">
        <v>130</v>
      </c>
      <c r="H1" s="19"/>
    </row>
    <row r="2" spans="1:9" ht="23.1" x14ac:dyDescent="0.5">
      <c r="A2" s="19"/>
      <c r="B2" s="22" t="s">
        <v>53</v>
      </c>
      <c r="C2" s="23"/>
      <c r="D2" s="23"/>
      <c r="E2" s="19"/>
      <c r="F2" s="19"/>
      <c r="G2" s="19"/>
      <c r="H2" s="19"/>
    </row>
    <row r="3" spans="1:9" ht="12.6" x14ac:dyDescent="0.25">
      <c r="A3" s="19"/>
      <c r="B3" s="19"/>
      <c r="C3" s="19"/>
      <c r="D3" s="19"/>
      <c r="E3" s="19"/>
      <c r="F3" s="19"/>
      <c r="G3" s="19"/>
      <c r="H3" s="19"/>
    </row>
    <row r="4" spans="1:9" ht="18" x14ac:dyDescent="0.4">
      <c r="A4" s="19"/>
      <c r="B4" s="24" t="s">
        <v>8</v>
      </c>
      <c r="C4" s="70"/>
      <c r="D4" s="69"/>
      <c r="E4" s="12"/>
      <c r="F4" s="12"/>
      <c r="G4" s="12"/>
      <c r="H4" s="19"/>
    </row>
    <row r="5" spans="1:9" ht="12.6" x14ac:dyDescent="0.25">
      <c r="A5" s="19"/>
      <c r="B5" s="28" t="s">
        <v>49</v>
      </c>
      <c r="C5" s="66"/>
      <c r="D5" s="13"/>
      <c r="E5" s="13"/>
      <c r="F5" s="12"/>
      <c r="G5" s="12"/>
      <c r="H5" s="19"/>
    </row>
    <row r="6" spans="1:9" ht="12.6" x14ac:dyDescent="0.25">
      <c r="A6" s="19"/>
      <c r="B6" s="28" t="s">
        <v>48</v>
      </c>
      <c r="C6" s="71" t="s">
        <v>124</v>
      </c>
      <c r="D6" s="13"/>
      <c r="E6" s="13"/>
      <c r="F6" s="12"/>
      <c r="G6" s="12"/>
      <c r="H6" s="19"/>
    </row>
    <row r="7" spans="1:9" ht="12.6" x14ac:dyDescent="0.25">
      <c r="A7" s="19"/>
      <c r="B7" s="28" t="s">
        <v>1</v>
      </c>
      <c r="C7" s="67"/>
      <c r="D7" s="29"/>
      <c r="E7" s="29"/>
      <c r="F7" s="12"/>
      <c r="G7" s="12"/>
      <c r="H7" s="19"/>
    </row>
    <row r="8" spans="1:9" ht="12.6" x14ac:dyDescent="0.25">
      <c r="A8" s="19"/>
      <c r="B8" s="28" t="s">
        <v>0</v>
      </c>
      <c r="C8" s="66"/>
      <c r="D8" s="13"/>
      <c r="E8" s="13"/>
      <c r="F8" s="12"/>
      <c r="G8" s="12"/>
      <c r="H8" s="19"/>
    </row>
    <row r="9" spans="1:9" ht="12.6" x14ac:dyDescent="0.25">
      <c r="A9" s="19"/>
      <c r="B9" s="28" t="s">
        <v>2</v>
      </c>
      <c r="C9" s="66"/>
      <c r="D9" s="13"/>
      <c r="E9" s="13"/>
      <c r="F9" s="12"/>
      <c r="G9" s="12"/>
      <c r="H9" s="19"/>
    </row>
    <row r="10" spans="1:9" ht="12.6" x14ac:dyDescent="0.25">
      <c r="A10" s="19"/>
      <c r="B10" s="28" t="s">
        <v>12</v>
      </c>
      <c r="C10" s="68"/>
      <c r="D10" s="13"/>
      <c r="E10" s="13"/>
      <c r="F10" s="12"/>
      <c r="G10" s="12"/>
      <c r="H10" s="19"/>
    </row>
    <row r="11" spans="1:9" ht="12.6" x14ac:dyDescent="0.25">
      <c r="A11" s="19"/>
      <c r="B11" s="17" t="s">
        <v>62</v>
      </c>
      <c r="C11" s="75" t="s">
        <v>77</v>
      </c>
      <c r="D11" s="74"/>
      <c r="E11" s="19"/>
      <c r="F11" s="19"/>
      <c r="G11" s="19"/>
      <c r="H11" s="19"/>
    </row>
    <row r="12" spans="1:9" ht="12.6" x14ac:dyDescent="0.25">
      <c r="A12" s="19"/>
      <c r="B12" s="19"/>
      <c r="C12" s="19"/>
      <c r="D12" s="19"/>
      <c r="E12" s="19"/>
      <c r="F12" s="19"/>
      <c r="G12" s="19"/>
      <c r="H12" s="19"/>
    </row>
    <row r="13" spans="1:9" ht="12.95" x14ac:dyDescent="0.3">
      <c r="A13" s="19"/>
      <c r="B13" s="19"/>
      <c r="C13" s="19"/>
      <c r="D13" s="30" t="s">
        <v>9</v>
      </c>
      <c r="E13" s="30" t="s">
        <v>3</v>
      </c>
      <c r="F13" s="30" t="s">
        <v>4</v>
      </c>
      <c r="G13" s="117" t="s">
        <v>5</v>
      </c>
      <c r="H13" s="19"/>
      <c r="I13" s="79"/>
    </row>
    <row r="14" spans="1:9" ht="18" x14ac:dyDescent="0.4">
      <c r="A14" s="19"/>
      <c r="B14" s="24" t="s">
        <v>71</v>
      </c>
      <c r="C14" s="31"/>
      <c r="D14" s="31"/>
      <c r="E14" s="85"/>
      <c r="F14" s="32"/>
      <c r="G14" s="86"/>
      <c r="H14" s="19"/>
    </row>
    <row r="15" spans="1:9" ht="12.95" x14ac:dyDescent="0.3">
      <c r="A15" s="19"/>
      <c r="B15" s="33" t="s">
        <v>10</v>
      </c>
      <c r="C15" s="34"/>
      <c r="D15" s="35">
        <v>100441</v>
      </c>
      <c r="E15" s="36">
        <v>950</v>
      </c>
      <c r="F15" s="2">
        <v>1</v>
      </c>
      <c r="G15" s="37">
        <f>F15*E15</f>
        <v>950</v>
      </c>
      <c r="H15" s="19"/>
    </row>
    <row r="16" spans="1:9" ht="12.6" x14ac:dyDescent="0.25">
      <c r="A16" s="19"/>
      <c r="B16" s="15" t="s">
        <v>82</v>
      </c>
      <c r="C16" s="12"/>
      <c r="D16" s="38">
        <v>100419</v>
      </c>
      <c r="E16" s="36" t="s">
        <v>6</v>
      </c>
      <c r="F16" s="12">
        <f>F15</f>
        <v>1</v>
      </c>
      <c r="G16" s="37">
        <v>0</v>
      </c>
      <c r="H16" s="19"/>
    </row>
    <row r="17" spans="1:8" ht="12.6" x14ac:dyDescent="0.25">
      <c r="A17" s="19"/>
      <c r="B17" s="15" t="s">
        <v>132</v>
      </c>
      <c r="C17" s="12"/>
      <c r="D17" s="38">
        <v>100353</v>
      </c>
      <c r="E17" s="36" t="s">
        <v>6</v>
      </c>
      <c r="F17" s="12">
        <f>F15</f>
        <v>1</v>
      </c>
      <c r="G17" s="37">
        <v>0</v>
      </c>
      <c r="H17" s="19"/>
    </row>
    <row r="18" spans="1:8" ht="12.6" x14ac:dyDescent="0.25">
      <c r="A18" s="19"/>
      <c r="B18" s="15" t="s">
        <v>133</v>
      </c>
      <c r="C18" s="10" t="s">
        <v>32</v>
      </c>
      <c r="D18" s="38"/>
      <c r="E18" s="36" t="s">
        <v>6</v>
      </c>
      <c r="F18" s="12">
        <f>F15</f>
        <v>1</v>
      </c>
      <c r="G18" s="37">
        <v>0</v>
      </c>
      <c r="H18" s="19"/>
    </row>
    <row r="19" spans="1:8" ht="12.6" x14ac:dyDescent="0.25">
      <c r="A19" s="19"/>
      <c r="B19" s="15" t="s">
        <v>60</v>
      </c>
      <c r="C19" s="12"/>
      <c r="D19" s="38"/>
      <c r="E19" s="36" t="s">
        <v>6</v>
      </c>
      <c r="F19" s="12">
        <f>F15</f>
        <v>1</v>
      </c>
      <c r="G19" s="37">
        <v>0</v>
      </c>
      <c r="H19" s="19"/>
    </row>
    <row r="20" spans="1:8" ht="12.6" x14ac:dyDescent="0.25">
      <c r="A20" s="19"/>
      <c r="B20" s="15" t="s">
        <v>61</v>
      </c>
      <c r="C20" s="12"/>
      <c r="D20" s="38"/>
      <c r="E20" s="36" t="s">
        <v>6</v>
      </c>
      <c r="F20" s="12">
        <f>F15</f>
        <v>1</v>
      </c>
      <c r="G20" s="37">
        <v>0</v>
      </c>
      <c r="H20" s="19"/>
    </row>
    <row r="21" spans="1:8" ht="12.6" x14ac:dyDescent="0.25">
      <c r="A21" s="19"/>
      <c r="B21" s="15" t="s">
        <v>134</v>
      </c>
      <c r="C21" s="12"/>
      <c r="D21" s="38" t="s">
        <v>135</v>
      </c>
      <c r="E21" s="36" t="s">
        <v>6</v>
      </c>
      <c r="F21" s="12">
        <f>F16</f>
        <v>1</v>
      </c>
      <c r="G21" s="37"/>
      <c r="H21" s="19"/>
    </row>
    <row r="22" spans="1:8" ht="12.95" x14ac:dyDescent="0.3">
      <c r="A22" s="19"/>
      <c r="B22" s="33" t="str">
        <f>IF(C11="Education","","Don't include printer")</f>
        <v>Don't include printer</v>
      </c>
      <c r="C22" s="12"/>
      <c r="D22" s="38" t="str">
        <f>IF(C11="Education","","100353")</f>
        <v>100353</v>
      </c>
      <c r="E22" s="36">
        <f>IF(C11="Education","",-163)</f>
        <v>-163</v>
      </c>
      <c r="F22" s="89"/>
      <c r="G22" s="37">
        <f>IF(C11="Education","",F22*E22)</f>
        <v>0</v>
      </c>
      <c r="H22" s="19"/>
    </row>
    <row r="23" spans="1:8" ht="12.6" x14ac:dyDescent="0.25">
      <c r="A23" s="19"/>
      <c r="B23" s="61" t="str">
        <f>IF(C11="Education","Educational Discount (49%)",IF(C11="Reseller","Reseller Discount  ($100)",""))</f>
        <v/>
      </c>
      <c r="C23" s="11"/>
      <c r="D23" s="41"/>
      <c r="E23" s="42" t="str">
        <f>IF(C11="Education",-240,IF(C11="Reseller",-100, ""))</f>
        <v/>
      </c>
      <c r="F23" s="11" t="str">
        <f>IF(C11="Education",F15,IF(C11="Reseller",F15,""))</f>
        <v/>
      </c>
      <c r="G23" s="43" t="str">
        <f>IF(C11="Education",F23*E23,IF(C11="Reseller",F23*E23,""))</f>
        <v/>
      </c>
      <c r="H23" s="19"/>
    </row>
    <row r="24" spans="1:8" ht="12.95" x14ac:dyDescent="0.3">
      <c r="A24" s="19"/>
      <c r="B24" s="34"/>
      <c r="C24" s="12"/>
      <c r="D24" s="38"/>
      <c r="E24" s="36"/>
      <c r="F24" s="12"/>
      <c r="G24" s="36"/>
      <c r="H24" s="19"/>
    </row>
    <row r="25" spans="1:8" ht="18" x14ac:dyDescent="0.4">
      <c r="A25" s="19"/>
      <c r="B25" s="46" t="s">
        <v>54</v>
      </c>
      <c r="C25" s="47"/>
      <c r="D25" s="48"/>
      <c r="E25" s="49"/>
      <c r="F25" s="26"/>
      <c r="G25" s="50"/>
      <c r="H25" s="19"/>
    </row>
    <row r="26" spans="1:8" ht="12.75" customHeight="1" x14ac:dyDescent="0.25">
      <c r="A26" s="19"/>
      <c r="B26" s="51" t="s">
        <v>136</v>
      </c>
      <c r="C26" s="52"/>
      <c r="D26" s="53"/>
      <c r="E26" s="54"/>
      <c r="F26" s="12"/>
      <c r="G26" s="37"/>
      <c r="H26" s="19"/>
    </row>
    <row r="27" spans="1:8" ht="12.75" customHeight="1" x14ac:dyDescent="0.3">
      <c r="A27" s="19"/>
      <c r="B27" s="118" t="s">
        <v>69</v>
      </c>
      <c r="C27" s="55"/>
      <c r="D27" s="35">
        <f>VLOOKUP($B27,Data!A36:C38,2,FALSE)</f>
        <v>100540</v>
      </c>
      <c r="E27" s="84">
        <f>VLOOKUP($B27,Data!$A$36:$C$38,3,FALSE)</f>
        <v>1100</v>
      </c>
      <c r="F27" s="2">
        <v>0</v>
      </c>
      <c r="G27" s="37">
        <f>F27*E27</f>
        <v>0</v>
      </c>
      <c r="H27" s="19"/>
    </row>
    <row r="28" spans="1:8" ht="12.75" customHeight="1" x14ac:dyDescent="0.25">
      <c r="A28" s="19"/>
      <c r="B28" s="28" t="str">
        <f>VLOOKUP(B27,Data!A36:E38,4,FALSE)</f>
        <v xml:space="preserve"> - Reads name from license in about 2 seconds. Get Camera for Photo</v>
      </c>
      <c r="C28" s="56"/>
      <c r="D28" s="38"/>
      <c r="E28" s="54"/>
      <c r="F28" s="12"/>
      <c r="G28" s="37"/>
      <c r="H28" s="19"/>
    </row>
    <row r="29" spans="1:8" ht="12.75" customHeight="1" x14ac:dyDescent="0.25">
      <c r="A29" s="19"/>
      <c r="B29" s="17" t="str">
        <f>VLOOKUP(B27,Data!A36:E38,5,FALSE)</f>
        <v xml:space="preserve"> - Also scans visitors out.</v>
      </c>
      <c r="C29" s="82"/>
      <c r="D29" s="41"/>
      <c r="E29" s="83"/>
      <c r="F29" s="11"/>
      <c r="G29" s="43"/>
      <c r="H29" s="19"/>
    </row>
    <row r="30" spans="1:8" ht="12.75" customHeight="1" x14ac:dyDescent="0.25">
      <c r="A30" s="19"/>
      <c r="B30" s="12"/>
      <c r="C30" s="12"/>
      <c r="D30" s="38"/>
      <c r="E30" s="36"/>
      <c r="F30" s="12"/>
      <c r="G30" s="36"/>
      <c r="H30" s="19"/>
    </row>
    <row r="31" spans="1:8" ht="18" customHeight="1" x14ac:dyDescent="0.4">
      <c r="A31" s="19"/>
      <c r="B31" s="24" t="s">
        <v>55</v>
      </c>
      <c r="C31" s="25"/>
      <c r="D31" s="48"/>
      <c r="E31" s="57"/>
      <c r="F31" s="26"/>
      <c r="G31" s="50"/>
      <c r="H31" s="19"/>
    </row>
    <row r="32" spans="1:8" ht="12.75" customHeight="1" x14ac:dyDescent="0.3">
      <c r="A32" s="19"/>
      <c r="B32" s="39" t="s">
        <v>70</v>
      </c>
      <c r="C32" s="40"/>
      <c r="D32" s="41">
        <v>100364</v>
      </c>
      <c r="E32" s="42">
        <v>250</v>
      </c>
      <c r="F32" s="3">
        <v>0</v>
      </c>
      <c r="G32" s="43">
        <f t="shared" ref="G32:G35" si="0">F32*E32</f>
        <v>0</v>
      </c>
      <c r="H32" s="19"/>
    </row>
    <row r="33" spans="1:8" ht="12.75" customHeight="1" x14ac:dyDescent="0.25">
      <c r="A33" s="19"/>
      <c r="B33" s="12"/>
      <c r="C33" s="12"/>
      <c r="D33" s="38"/>
      <c r="E33" s="36"/>
      <c r="F33" s="12"/>
      <c r="G33" s="36"/>
      <c r="H33" s="19"/>
    </row>
    <row r="34" spans="1:8" ht="18" customHeight="1" x14ac:dyDescent="0.4">
      <c r="A34" s="19"/>
      <c r="B34" s="24" t="s">
        <v>56</v>
      </c>
      <c r="C34" s="25"/>
      <c r="D34" s="48"/>
      <c r="E34" s="57"/>
      <c r="F34" s="26"/>
      <c r="G34" s="50"/>
      <c r="H34" s="19"/>
    </row>
    <row r="35" spans="1:8" ht="12.75" customHeight="1" x14ac:dyDescent="0.3">
      <c r="A35" s="19"/>
      <c r="B35" s="39" t="s">
        <v>45</v>
      </c>
      <c r="C35" s="40"/>
      <c r="D35" s="41">
        <v>100397</v>
      </c>
      <c r="E35" s="42">
        <v>69</v>
      </c>
      <c r="F35" s="3">
        <v>0</v>
      </c>
      <c r="G35" s="43">
        <f t="shared" si="0"/>
        <v>0</v>
      </c>
      <c r="H35" s="19"/>
    </row>
    <row r="36" spans="1:8" ht="12.75" customHeight="1" x14ac:dyDescent="0.25">
      <c r="A36" s="19"/>
      <c r="B36" s="12"/>
      <c r="C36" s="12"/>
      <c r="D36" s="38"/>
      <c r="E36" s="36"/>
      <c r="F36" s="12"/>
      <c r="G36" s="36"/>
      <c r="H36" s="19"/>
    </row>
    <row r="37" spans="1:8" ht="18" customHeight="1" x14ac:dyDescent="0.4">
      <c r="A37" s="19"/>
      <c r="B37" s="24" t="s">
        <v>121</v>
      </c>
      <c r="C37" s="25"/>
      <c r="D37" s="48"/>
      <c r="E37" s="57"/>
      <c r="F37" s="26"/>
      <c r="G37" s="50"/>
      <c r="H37" s="19"/>
    </row>
    <row r="38" spans="1:8" ht="12.75" customHeight="1" x14ac:dyDescent="0.3">
      <c r="A38" s="19"/>
      <c r="B38" s="33" t="s">
        <v>131</v>
      </c>
      <c r="C38" s="34"/>
      <c r="D38" s="38"/>
      <c r="E38" s="36">
        <v>100</v>
      </c>
      <c r="F38" s="2">
        <v>0</v>
      </c>
      <c r="G38" s="37">
        <f t="shared" ref="G38" si="1">F38*E38</f>
        <v>0</v>
      </c>
      <c r="H38" s="19"/>
    </row>
    <row r="39" spans="1:8" ht="12.75" customHeight="1" x14ac:dyDescent="0.2">
      <c r="A39" s="19"/>
      <c r="B39" s="61" t="s">
        <v>122</v>
      </c>
      <c r="C39" s="40"/>
      <c r="D39" s="41"/>
      <c r="E39" s="42"/>
      <c r="F39" s="11"/>
      <c r="G39" s="43"/>
      <c r="H39" s="19"/>
    </row>
    <row r="40" spans="1:8" x14ac:dyDescent="0.2">
      <c r="A40" s="19"/>
      <c r="B40" s="19"/>
      <c r="C40" s="19"/>
      <c r="D40" s="58"/>
      <c r="E40" s="45"/>
      <c r="F40" s="19"/>
      <c r="G40" s="45"/>
      <c r="H40" s="19"/>
    </row>
    <row r="41" spans="1:8" ht="18" customHeight="1" x14ac:dyDescent="0.25">
      <c r="A41" s="19"/>
      <c r="B41" s="24" t="s">
        <v>57</v>
      </c>
      <c r="C41" s="25"/>
      <c r="D41" s="48"/>
      <c r="E41" s="57"/>
      <c r="F41" s="26"/>
      <c r="G41" s="50"/>
      <c r="H41" s="19"/>
    </row>
    <row r="42" spans="1:8" ht="12.75" customHeight="1" x14ac:dyDescent="0.2">
      <c r="A42" s="19"/>
      <c r="B42" s="39" t="s">
        <v>7</v>
      </c>
      <c r="C42" s="40"/>
      <c r="D42" s="41">
        <v>100408</v>
      </c>
      <c r="E42" s="42">
        <v>2250</v>
      </c>
      <c r="F42" s="3">
        <v>0</v>
      </c>
      <c r="G42" s="43">
        <f t="shared" ref="G42" si="2">F42*E42</f>
        <v>0</v>
      </c>
      <c r="H42" s="19"/>
    </row>
    <row r="43" spans="1:8" x14ac:dyDescent="0.2">
      <c r="A43" s="19"/>
      <c r="B43" s="19"/>
      <c r="C43" s="19"/>
      <c r="D43" s="58"/>
      <c r="E43" s="45"/>
      <c r="F43" s="19"/>
      <c r="G43" s="45"/>
      <c r="H43" s="19"/>
    </row>
    <row r="44" spans="1:8" ht="17.25" customHeight="1" x14ac:dyDescent="0.25">
      <c r="A44" s="19"/>
      <c r="B44" s="24" t="s">
        <v>58</v>
      </c>
      <c r="C44" s="31"/>
      <c r="D44" s="26"/>
      <c r="E44" s="57"/>
      <c r="F44" s="26"/>
      <c r="G44" s="50"/>
      <c r="H44" s="19"/>
    </row>
    <row r="45" spans="1:8" x14ac:dyDescent="0.2">
      <c r="A45" s="19"/>
      <c r="B45" s="33" t="s">
        <v>13</v>
      </c>
      <c r="C45" s="34"/>
      <c r="D45" s="38">
        <v>100386</v>
      </c>
      <c r="E45" s="36">
        <v>29</v>
      </c>
      <c r="F45" s="10">
        <v>0</v>
      </c>
      <c r="G45" s="37">
        <f>F45*E45</f>
        <v>0</v>
      </c>
      <c r="H45" s="19"/>
    </row>
    <row r="46" spans="1:8" x14ac:dyDescent="0.2">
      <c r="A46" s="19"/>
      <c r="B46" s="59" t="s">
        <v>43</v>
      </c>
      <c r="C46" s="60"/>
      <c r="D46" s="38"/>
      <c r="E46" s="36"/>
      <c r="F46" s="12"/>
      <c r="G46" s="37"/>
      <c r="H46" s="19"/>
    </row>
    <row r="47" spans="1:8" x14ac:dyDescent="0.2">
      <c r="A47" s="19"/>
      <c r="B47" s="33"/>
      <c r="C47" s="34"/>
      <c r="D47" s="38"/>
      <c r="E47" s="36"/>
      <c r="F47" s="12"/>
      <c r="G47" s="37"/>
      <c r="H47" s="19"/>
    </row>
    <row r="48" spans="1:8" x14ac:dyDescent="0.2">
      <c r="A48" s="19"/>
      <c r="B48" s="33" t="s">
        <v>11</v>
      </c>
      <c r="C48" s="34"/>
      <c r="D48" s="38">
        <v>100529</v>
      </c>
      <c r="E48" s="36">
        <v>22</v>
      </c>
      <c r="F48" s="10">
        <v>0</v>
      </c>
      <c r="G48" s="37">
        <f>F48*E48</f>
        <v>0</v>
      </c>
      <c r="H48" s="19"/>
    </row>
    <row r="49" spans="1:9" x14ac:dyDescent="0.2">
      <c r="A49" s="19"/>
      <c r="B49" s="59" t="s">
        <v>46</v>
      </c>
      <c r="C49" s="60"/>
      <c r="D49" s="38"/>
      <c r="E49" s="36"/>
      <c r="F49" s="12"/>
      <c r="G49" s="37"/>
      <c r="H49" s="19"/>
    </row>
    <row r="50" spans="1:9" x14ac:dyDescent="0.2">
      <c r="A50" s="19"/>
      <c r="B50" s="59"/>
      <c r="C50" s="60"/>
      <c r="D50" s="38"/>
      <c r="E50" s="36"/>
      <c r="F50" s="12"/>
      <c r="G50" s="37"/>
      <c r="H50" s="19"/>
    </row>
    <row r="51" spans="1:9" x14ac:dyDescent="0.2">
      <c r="A51" s="19"/>
      <c r="B51" s="33" t="s">
        <v>139</v>
      </c>
      <c r="C51" s="60"/>
      <c r="D51" s="38"/>
      <c r="E51" s="36"/>
      <c r="F51" s="12"/>
      <c r="G51" s="37"/>
      <c r="H51" s="19"/>
    </row>
    <row r="52" spans="1:9" x14ac:dyDescent="0.2">
      <c r="A52" s="19"/>
      <c r="B52" s="59" t="s">
        <v>137</v>
      </c>
      <c r="C52" s="60"/>
      <c r="D52" s="38" t="s">
        <v>138</v>
      </c>
      <c r="E52" s="36">
        <v>146</v>
      </c>
      <c r="F52" s="10">
        <v>0</v>
      </c>
      <c r="G52" s="37">
        <f>F52*E52</f>
        <v>0</v>
      </c>
      <c r="H52" s="19"/>
    </row>
    <row r="53" spans="1:9" x14ac:dyDescent="0.2">
      <c r="A53" s="19"/>
      <c r="B53" s="59"/>
      <c r="C53" s="60"/>
      <c r="D53" s="38"/>
      <c r="E53" s="36"/>
      <c r="F53" s="12"/>
      <c r="G53" s="37"/>
      <c r="H53" s="19"/>
    </row>
    <row r="54" spans="1:9" x14ac:dyDescent="0.2">
      <c r="A54" s="19"/>
      <c r="B54" s="92" t="s">
        <v>140</v>
      </c>
      <c r="C54" s="93"/>
      <c r="D54" s="94"/>
      <c r="E54" s="95"/>
      <c r="F54" s="2"/>
      <c r="G54" s="37">
        <f>F54*E54</f>
        <v>0</v>
      </c>
      <c r="H54" s="19"/>
    </row>
    <row r="55" spans="1:9" x14ac:dyDescent="0.2">
      <c r="A55" s="19"/>
      <c r="B55" s="92"/>
      <c r="C55" s="93"/>
      <c r="D55" s="94"/>
      <c r="E55" s="95"/>
      <c r="F55" s="2"/>
      <c r="G55" s="37">
        <f>F55*E55</f>
        <v>0</v>
      </c>
      <c r="H55" s="19"/>
    </row>
    <row r="56" spans="1:9" x14ac:dyDescent="0.2">
      <c r="A56" s="19"/>
      <c r="B56" s="96"/>
      <c r="C56" s="97"/>
      <c r="D56" s="98"/>
      <c r="E56" s="99"/>
      <c r="F56" s="3"/>
      <c r="G56" s="43">
        <f>F56*E56</f>
        <v>0</v>
      </c>
      <c r="H56" s="19"/>
    </row>
    <row r="57" spans="1:9" x14ac:dyDescent="0.2">
      <c r="A57" s="19"/>
      <c r="B57" s="19"/>
      <c r="C57" s="19"/>
      <c r="D57" s="19"/>
      <c r="E57" s="45"/>
      <c r="F57" s="19"/>
      <c r="G57" s="45"/>
      <c r="H57" s="19"/>
    </row>
    <row r="58" spans="1:9" ht="18" customHeight="1" x14ac:dyDescent="0.25">
      <c r="A58" s="19"/>
      <c r="B58" s="24" t="s">
        <v>59</v>
      </c>
      <c r="C58" s="25"/>
      <c r="D58" s="48"/>
      <c r="E58" s="57"/>
      <c r="F58" s="26"/>
      <c r="G58" s="50"/>
      <c r="H58" s="19"/>
    </row>
    <row r="59" spans="1:9" x14ac:dyDescent="0.2">
      <c r="A59" s="19"/>
      <c r="B59" s="90" t="s">
        <v>32</v>
      </c>
      <c r="C59" s="62"/>
      <c r="D59" s="53" t="str">
        <f>VLOOKUP(Quote!B59,Data!A20:C31,2,FALSE)</f>
        <v>VDTT4</v>
      </c>
      <c r="E59" s="63">
        <f>VLOOKUP(Quote!B59,Data!A20:C31,3,FALSE)</f>
        <v>195</v>
      </c>
      <c r="F59" s="14">
        <v>0</v>
      </c>
      <c r="G59" s="64">
        <f>F59*E59</f>
        <v>0</v>
      </c>
      <c r="H59" s="19"/>
    </row>
    <row r="60" spans="1:9" x14ac:dyDescent="0.2">
      <c r="A60" s="19"/>
      <c r="B60" s="91" t="s">
        <v>76</v>
      </c>
      <c r="C60" s="62"/>
      <c r="D60" s="53" t="str">
        <f>VLOOKUP(B60,Data!A42:C43,2,FALSE)</f>
        <v>VRBT</v>
      </c>
      <c r="E60" s="63">
        <f>VLOOKUP(B60,Data!A42:C43,3,FALSE)</f>
        <v>34</v>
      </c>
      <c r="F60" s="14">
        <v>0</v>
      </c>
      <c r="G60" s="64">
        <f>F60*E60</f>
        <v>0</v>
      </c>
      <c r="H60" s="19"/>
      <c r="I60" s="72"/>
    </row>
    <row r="61" spans="1:9" x14ac:dyDescent="0.2">
      <c r="A61" s="19"/>
      <c r="B61" s="17" t="str">
        <f>IF(C11="Reseller"," - Reseller discount on badges"," - Volume discount on badges")</f>
        <v xml:space="preserve"> - Volume discount on badges</v>
      </c>
      <c r="C61" s="11"/>
      <c r="D61" s="73">
        <f>IF(C11="Reseller",D11,IF(C11="Custom",D11,IF(G59+G60&gt;=2000,12%,IF(G59+G60&gt;=1500,10%,IF( G59+G60&gt;=1000,8%,IF(G59+G60&gt;=500,4%,0))))))</f>
        <v>0</v>
      </c>
      <c r="E61" s="42"/>
      <c r="F61" s="11"/>
      <c r="G61" s="43">
        <f>-(G59+G60)*D61</f>
        <v>0</v>
      </c>
      <c r="H61" s="19"/>
    </row>
    <row r="62" spans="1:9" x14ac:dyDescent="0.2">
      <c r="A62" s="19"/>
      <c r="B62" s="34" t="s">
        <v>120</v>
      </c>
      <c r="C62" s="34"/>
      <c r="D62" s="102"/>
      <c r="E62" s="103"/>
      <c r="F62" s="34"/>
      <c r="G62" s="103">
        <f>SUM(G14:G61)</f>
        <v>950</v>
      </c>
      <c r="H62" s="19"/>
    </row>
    <row r="63" spans="1:9" x14ac:dyDescent="0.2">
      <c r="A63" s="19"/>
      <c r="B63" s="34"/>
      <c r="C63" s="34"/>
      <c r="D63" s="102"/>
      <c r="E63" s="103"/>
      <c r="F63" s="34"/>
      <c r="G63" s="103"/>
      <c r="H63" s="19"/>
    </row>
    <row r="64" spans="1:9" x14ac:dyDescent="0.2">
      <c r="A64" s="19"/>
      <c r="B64" s="19"/>
      <c r="C64" s="19"/>
      <c r="D64" s="19"/>
      <c r="E64" s="19"/>
      <c r="F64" s="19"/>
      <c r="G64" s="45"/>
      <c r="H64" s="19"/>
    </row>
    <row r="65" spans="1:8" ht="18" x14ac:dyDescent="0.25">
      <c r="A65" s="19"/>
      <c r="B65" s="77" t="s">
        <v>89</v>
      </c>
      <c r="C65" s="26"/>
      <c r="D65" s="78"/>
      <c r="E65" s="57"/>
      <c r="F65" s="26"/>
      <c r="G65" s="50"/>
      <c r="H65" s="19"/>
    </row>
    <row r="66" spans="1:8" x14ac:dyDescent="0.2">
      <c r="A66" s="19"/>
      <c r="B66" s="33" t="s">
        <v>80</v>
      </c>
      <c r="C66" s="34"/>
      <c r="D66" s="38">
        <v>100419</v>
      </c>
      <c r="E66" s="36">
        <v>350</v>
      </c>
      <c r="F66" s="10">
        <v>0</v>
      </c>
      <c r="G66" s="37">
        <f>E66*F66</f>
        <v>0</v>
      </c>
      <c r="H66" s="19"/>
    </row>
    <row r="67" spans="1:8" x14ac:dyDescent="0.2">
      <c r="A67" s="19"/>
      <c r="B67" s="33" t="s">
        <v>81</v>
      </c>
      <c r="C67" s="34"/>
      <c r="D67" s="38"/>
      <c r="E67" s="36">
        <v>700</v>
      </c>
      <c r="F67" s="10">
        <v>0</v>
      </c>
      <c r="G67" s="37">
        <f>E67*F67</f>
        <v>0</v>
      </c>
      <c r="H67" s="19"/>
    </row>
    <row r="68" spans="1:8" x14ac:dyDescent="0.2">
      <c r="A68" s="19"/>
      <c r="B68" s="33" t="s">
        <v>68</v>
      </c>
      <c r="C68" s="34"/>
      <c r="D68" s="38">
        <v>100463</v>
      </c>
      <c r="E68" s="36">
        <v>150</v>
      </c>
      <c r="F68" s="10">
        <v>0</v>
      </c>
      <c r="G68" s="37">
        <f>E68*F68</f>
        <v>0</v>
      </c>
      <c r="H68" s="19"/>
    </row>
    <row r="69" spans="1:8" x14ac:dyDescent="0.2">
      <c r="A69" s="19"/>
      <c r="B69" s="39" t="s">
        <v>67</v>
      </c>
      <c r="C69" s="40"/>
      <c r="D69" s="41"/>
      <c r="E69" s="42">
        <v>150</v>
      </c>
      <c r="F69" s="9">
        <v>0</v>
      </c>
      <c r="G69" s="43">
        <f>E69*F69</f>
        <v>0</v>
      </c>
      <c r="H69" s="19"/>
    </row>
    <row r="70" spans="1:8" x14ac:dyDescent="0.2">
      <c r="A70" s="19"/>
      <c r="B70" s="34" t="s">
        <v>88</v>
      </c>
      <c r="C70" s="34"/>
      <c r="D70" s="38"/>
      <c r="E70" s="36"/>
      <c r="F70" s="12"/>
      <c r="G70" s="36">
        <f>SUM(G66:G69)</f>
        <v>0</v>
      </c>
      <c r="H70" s="19"/>
    </row>
    <row r="71" spans="1:8" x14ac:dyDescent="0.2">
      <c r="A71" s="19"/>
      <c r="B71" s="30"/>
      <c r="C71" s="30"/>
      <c r="D71" s="44"/>
      <c r="E71" s="45"/>
      <c r="F71" s="19"/>
      <c r="G71" s="45"/>
      <c r="H71" s="19"/>
    </row>
    <row r="72" spans="1:8" x14ac:dyDescent="0.2">
      <c r="A72" s="19"/>
      <c r="B72" s="114" t="s">
        <v>101</v>
      </c>
      <c r="C72" s="30"/>
      <c r="D72" s="44"/>
      <c r="E72" s="45"/>
      <c r="F72" s="19"/>
      <c r="G72" s="45"/>
      <c r="H72" s="19"/>
    </row>
    <row r="73" spans="1:8" x14ac:dyDescent="0.2">
      <c r="A73" s="19"/>
      <c r="B73" s="114" t="s">
        <v>123</v>
      </c>
      <c r="C73" s="115"/>
      <c r="D73" s="44"/>
      <c r="E73" s="45"/>
      <c r="F73" s="19"/>
      <c r="G73" s="45"/>
      <c r="H73" s="19"/>
    </row>
    <row r="74" spans="1:8" x14ac:dyDescent="0.2">
      <c r="A74" s="19"/>
      <c r="B74" s="114"/>
      <c r="C74" s="30"/>
      <c r="D74" s="44"/>
      <c r="E74" s="45"/>
      <c r="F74" s="19"/>
      <c r="G74" s="45"/>
      <c r="H74" s="19"/>
    </row>
    <row r="75" spans="1:8" ht="18" x14ac:dyDescent="0.25">
      <c r="A75" s="19"/>
      <c r="B75" s="65" t="s">
        <v>100</v>
      </c>
      <c r="C75" s="20"/>
      <c r="D75" s="20"/>
      <c r="E75" s="20"/>
      <c r="F75" s="20"/>
      <c r="G75" s="87">
        <f>G70+G62</f>
        <v>950</v>
      </c>
      <c r="H75" s="19"/>
    </row>
    <row r="76" spans="1:8" ht="13.5" customHeight="1" x14ac:dyDescent="0.25">
      <c r="A76" s="19"/>
      <c r="B76" s="65"/>
      <c r="C76" s="20"/>
      <c r="D76" s="20"/>
      <c r="E76" s="20"/>
      <c r="F76" s="20"/>
      <c r="G76" s="87"/>
      <c r="H76" s="19"/>
    </row>
    <row r="77" spans="1:8" x14ac:dyDescent="0.2">
      <c r="A77" s="19"/>
      <c r="B77" s="116" t="s">
        <v>63</v>
      </c>
      <c r="C77" s="76" t="s">
        <v>105</v>
      </c>
      <c r="D77" s="26"/>
      <c r="E77" s="26"/>
      <c r="F77" s="26"/>
      <c r="G77" s="27"/>
      <c r="H77" s="19"/>
    </row>
    <row r="78" spans="1:8" x14ac:dyDescent="0.2">
      <c r="A78" s="19"/>
      <c r="B78" s="15" t="s">
        <v>103</v>
      </c>
      <c r="C78" s="101" t="str">
        <f>VLOOKUP(C77,Data!A49:B63,2,FALSE)</f>
        <v>Sales@VisitorPassSolutions.com</v>
      </c>
      <c r="D78" s="12" t="s">
        <v>65</v>
      </c>
      <c r="E78" s="12"/>
      <c r="F78" s="12"/>
      <c r="G78" s="16"/>
      <c r="H78" s="19"/>
    </row>
    <row r="79" spans="1:8" x14ac:dyDescent="0.2">
      <c r="A79" s="19"/>
      <c r="B79" s="15" t="s">
        <v>104</v>
      </c>
      <c r="C79" s="10" t="s">
        <v>102</v>
      </c>
      <c r="D79" s="12"/>
      <c r="E79" s="12"/>
      <c r="F79" s="12"/>
      <c r="G79" s="16"/>
      <c r="H79" s="19"/>
    </row>
    <row r="80" spans="1:8" x14ac:dyDescent="0.2">
      <c r="A80" s="19"/>
      <c r="B80" s="15"/>
      <c r="C80" s="12"/>
      <c r="D80" s="12"/>
      <c r="E80" s="12"/>
      <c r="F80" s="12"/>
      <c r="G80" s="16"/>
      <c r="H80" s="19"/>
    </row>
    <row r="81" spans="1:8" x14ac:dyDescent="0.2">
      <c r="A81" s="19"/>
      <c r="B81" s="15" t="s">
        <v>66</v>
      </c>
      <c r="C81" s="12"/>
      <c r="D81" s="12"/>
      <c r="E81" s="12"/>
      <c r="F81" s="12"/>
      <c r="G81" s="16"/>
      <c r="H81" s="19"/>
    </row>
    <row r="82" spans="1:8" x14ac:dyDescent="0.2">
      <c r="A82" s="19"/>
      <c r="B82" s="17" t="s">
        <v>64</v>
      </c>
      <c r="C82" s="11"/>
      <c r="D82" s="11"/>
      <c r="E82" s="11"/>
      <c r="F82" s="11"/>
      <c r="G82" s="18"/>
      <c r="H82" s="19"/>
    </row>
  </sheetData>
  <sheetProtection password="F4F7" sheet="1" objects="1" scenarios="1" selectLockedCells="1"/>
  <protectedRanges>
    <protectedRange sqref="F27:F29" name="Range3"/>
    <protectedRange sqref="C5:C9" name="Range1"/>
    <protectedRange sqref="F15" name="Range2"/>
  </protectedRanges>
  <conditionalFormatting sqref="B59:G60">
    <cfRule type="expression" dxfId="4" priority="2">
      <formula>#REF!="No"</formula>
    </cfRule>
  </conditionalFormatting>
  <dataValidations count="3">
    <dataValidation type="list" errorStyle="information" showInputMessage="1" errorTitle="Note" error="You have entered a non-standard value._x000a_" sqref="C11">
      <formula1>"',Corporate, Education,Medical,Other"</formula1>
    </dataValidation>
    <dataValidation type="list" errorStyle="information" allowBlank="1" showInputMessage="1" showErrorMessage="1" errorTitle="Note" error="You entered a non standard number" sqref="F15 F48 F45 F42 F35 F32 F27 F38 F59:F60 F66:F69 F52">
      <formula1>"0,1,2,3,4,5,6,7,8,9"</formula1>
    </dataValidation>
    <dataValidation type="list" errorStyle="information" allowBlank="1" showInputMessage="1" sqref="C79">
      <formula1>"30 days, 60 days, 90 days"</formula1>
    </dataValidation>
  </dataValidations>
  <pageMargins left="1" right="0.25" top="0.25" bottom="0.25" header="0.3" footer="0.3"/>
  <pageSetup scale="7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Data!$A$20:$A$31</xm:f>
          </x14:formula1>
          <xm:sqref>C18 B59</xm:sqref>
        </x14:dataValidation>
        <x14:dataValidation type="list" allowBlank="1" showInputMessage="1" showErrorMessage="1">
          <x14:formula1>
            <xm:f>Data!$A$36:$A$38</xm:f>
          </x14:formula1>
          <xm:sqref>B27</xm:sqref>
        </x14:dataValidation>
        <x14:dataValidation type="list" allowBlank="1" showInputMessage="1" showErrorMessage="1">
          <x14:formula1>
            <xm:f>Data!$A$42:$A$43</xm:f>
          </x14:formula1>
          <xm:sqref>B60</xm:sqref>
        </x14:dataValidation>
        <x14:dataValidation type="list" allowBlank="1" showInputMessage="1" showErrorMessage="1">
          <x14:formula1>
            <xm:f>Data!$A$49:$A$63</xm:f>
          </x14:formula1>
          <xm:sqref>C77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3:E63"/>
  <sheetViews>
    <sheetView topLeftCell="A37" workbookViewId="0">
      <selection activeCell="D19" sqref="D19"/>
    </sheetView>
  </sheetViews>
  <sheetFormatPr defaultColWidth="8.85546875" defaultRowHeight="12.75" x14ac:dyDescent="0.2"/>
  <cols>
    <col min="1" max="1" width="39.140625" customWidth="1"/>
    <col min="4" max="4" width="25" customWidth="1"/>
  </cols>
  <sheetData>
    <row r="3" spans="1:3" ht="12.6" x14ac:dyDescent="0.25">
      <c r="A3" t="s">
        <v>47</v>
      </c>
      <c r="B3" t="s">
        <v>9</v>
      </c>
      <c r="C3" t="s">
        <v>3</v>
      </c>
    </row>
    <row r="4" spans="1:3" ht="12.6" x14ac:dyDescent="0.25">
      <c r="A4" s="4" t="s">
        <v>20</v>
      </c>
      <c r="B4" s="5"/>
      <c r="C4" s="1"/>
    </row>
    <row r="5" spans="1:3" ht="12.6" x14ac:dyDescent="0.25">
      <c r="A5" s="4" t="s">
        <v>21</v>
      </c>
      <c r="B5" s="5"/>
      <c r="C5" s="1"/>
    </row>
    <row r="6" spans="1:3" ht="12.6" x14ac:dyDescent="0.25">
      <c r="A6" s="7" t="s">
        <v>22</v>
      </c>
      <c r="B6" s="8"/>
      <c r="C6" s="1"/>
    </row>
    <row r="7" spans="1:3" ht="12.6" x14ac:dyDescent="0.25">
      <c r="A7" s="7" t="s">
        <v>23</v>
      </c>
      <c r="B7" s="8"/>
      <c r="C7" s="1"/>
    </row>
    <row r="8" spans="1:3" ht="12.6" x14ac:dyDescent="0.25">
      <c r="A8" s="7" t="s">
        <v>24</v>
      </c>
      <c r="B8" s="8"/>
      <c r="C8" s="1"/>
    </row>
    <row r="9" spans="1:3" ht="12.6" x14ac:dyDescent="0.25">
      <c r="A9" s="4" t="s">
        <v>25</v>
      </c>
      <c r="B9" s="6"/>
      <c r="C9" s="1"/>
    </row>
    <row r="10" spans="1:3" ht="12.6" x14ac:dyDescent="0.25">
      <c r="A10" s="4" t="s">
        <v>127</v>
      </c>
      <c r="B10" s="6"/>
      <c r="C10" s="1"/>
    </row>
    <row r="11" spans="1:3" ht="12.6" x14ac:dyDescent="0.25">
      <c r="A11" s="7" t="s">
        <v>26</v>
      </c>
      <c r="B11" s="8"/>
      <c r="C11" s="1"/>
    </row>
    <row r="12" spans="1:3" ht="12.6" x14ac:dyDescent="0.25">
      <c r="A12" s="7" t="s">
        <v>27</v>
      </c>
      <c r="B12" s="8"/>
      <c r="C12" s="1"/>
    </row>
    <row r="13" spans="1:3" ht="12.6" x14ac:dyDescent="0.25">
      <c r="A13" s="7" t="s">
        <v>28</v>
      </c>
      <c r="B13" s="8"/>
      <c r="C13" s="1"/>
    </row>
    <row r="14" spans="1:3" ht="12.6" x14ac:dyDescent="0.25">
      <c r="A14" s="7" t="s">
        <v>29</v>
      </c>
      <c r="B14" s="8"/>
      <c r="C14" s="1"/>
    </row>
    <row r="15" spans="1:3" ht="12.6" x14ac:dyDescent="0.25">
      <c r="A15" s="7" t="s">
        <v>30</v>
      </c>
      <c r="B15" s="8"/>
      <c r="C15" s="1"/>
    </row>
    <row r="19" spans="1:3" ht="12.6" x14ac:dyDescent="0.25">
      <c r="A19" t="s">
        <v>31</v>
      </c>
      <c r="B19" t="s">
        <v>9</v>
      </c>
      <c r="C19" t="s">
        <v>3</v>
      </c>
    </row>
    <row r="20" spans="1:3" ht="12.6" x14ac:dyDescent="0.25">
      <c r="A20" s="4" t="s">
        <v>32</v>
      </c>
      <c r="B20" s="5" t="s">
        <v>14</v>
      </c>
      <c r="C20" s="1">
        <v>195</v>
      </c>
    </row>
    <row r="21" spans="1:3" ht="12.6" x14ac:dyDescent="0.25">
      <c r="A21" s="4" t="s">
        <v>33</v>
      </c>
      <c r="B21" s="5" t="s">
        <v>15</v>
      </c>
      <c r="C21" s="1">
        <v>165</v>
      </c>
    </row>
    <row r="22" spans="1:3" ht="12.6" x14ac:dyDescent="0.25">
      <c r="A22" s="7" t="s">
        <v>34</v>
      </c>
      <c r="B22" s="8" t="s">
        <v>16</v>
      </c>
      <c r="C22" s="1">
        <v>246</v>
      </c>
    </row>
    <row r="23" spans="1:3" ht="12.6" x14ac:dyDescent="0.25">
      <c r="A23" s="7" t="s">
        <v>35</v>
      </c>
      <c r="B23" s="8" t="s">
        <v>17</v>
      </c>
      <c r="C23" s="1">
        <v>216</v>
      </c>
    </row>
    <row r="24" spans="1:3" ht="12.6" x14ac:dyDescent="0.25">
      <c r="A24" s="7" t="s">
        <v>36</v>
      </c>
      <c r="B24" s="8" t="s">
        <v>18</v>
      </c>
      <c r="C24" s="1">
        <v>118</v>
      </c>
    </row>
    <row r="25" spans="1:3" ht="12.6" x14ac:dyDescent="0.25">
      <c r="A25" s="4" t="s">
        <v>37</v>
      </c>
      <c r="B25" s="6" t="s">
        <v>19</v>
      </c>
      <c r="C25" s="1">
        <v>52</v>
      </c>
    </row>
    <row r="26" spans="1:3" ht="12.6" x14ac:dyDescent="0.25">
      <c r="A26" s="4" t="s">
        <v>125</v>
      </c>
      <c r="B26" s="6" t="s">
        <v>126</v>
      </c>
      <c r="C26" s="1">
        <v>48</v>
      </c>
    </row>
    <row r="27" spans="1:3" ht="12.6" x14ac:dyDescent="0.25">
      <c r="A27" s="7" t="s">
        <v>38</v>
      </c>
      <c r="B27" s="8" t="s">
        <v>129</v>
      </c>
      <c r="C27" s="1">
        <v>60</v>
      </c>
    </row>
    <row r="28" spans="1:3" ht="12.6" x14ac:dyDescent="0.25">
      <c r="A28" s="7" t="s">
        <v>39</v>
      </c>
      <c r="B28" s="8" t="s">
        <v>52</v>
      </c>
      <c r="C28" s="1">
        <v>250</v>
      </c>
    </row>
    <row r="29" spans="1:3" ht="12.6" x14ac:dyDescent="0.25">
      <c r="A29" s="7" t="s">
        <v>40</v>
      </c>
      <c r="B29" s="8"/>
      <c r="C29" s="1">
        <v>200</v>
      </c>
    </row>
    <row r="30" spans="1:3" ht="12.6" x14ac:dyDescent="0.25">
      <c r="A30" s="7" t="s">
        <v>41</v>
      </c>
      <c r="B30" s="8"/>
      <c r="C30" s="1">
        <v>300</v>
      </c>
    </row>
    <row r="31" spans="1:3" ht="12.6" x14ac:dyDescent="0.25">
      <c r="A31" s="7" t="s">
        <v>42</v>
      </c>
      <c r="B31" s="8"/>
      <c r="C31" s="1">
        <v>250</v>
      </c>
    </row>
    <row r="35" spans="1:5" ht="12.95" x14ac:dyDescent="0.3">
      <c r="A35" s="100" t="s">
        <v>84</v>
      </c>
    </row>
    <row r="36" spans="1:5" ht="12.6" x14ac:dyDescent="0.25">
      <c r="A36" t="s">
        <v>69</v>
      </c>
      <c r="B36">
        <v>100540</v>
      </c>
      <c r="C36">
        <v>1100</v>
      </c>
      <c r="D36" t="s">
        <v>119</v>
      </c>
      <c r="E36" t="s">
        <v>44</v>
      </c>
    </row>
    <row r="37" spans="1:5" ht="12.6" x14ac:dyDescent="0.25">
      <c r="A37" t="s">
        <v>72</v>
      </c>
      <c r="B37">
        <v>100496</v>
      </c>
      <c r="C37">
        <v>1490</v>
      </c>
      <c r="D37" t="s">
        <v>78</v>
      </c>
      <c r="E37" s="88" t="s">
        <v>77</v>
      </c>
    </row>
    <row r="38" spans="1:5" ht="12.6" x14ac:dyDescent="0.25">
      <c r="A38" t="s">
        <v>73</v>
      </c>
      <c r="B38">
        <v>100485</v>
      </c>
      <c r="C38">
        <v>825</v>
      </c>
      <c r="D38" t="s">
        <v>79</v>
      </c>
      <c r="E38" s="88" t="s">
        <v>77</v>
      </c>
    </row>
    <row r="41" spans="1:5" ht="12.95" x14ac:dyDescent="0.3">
      <c r="A41" s="100" t="s">
        <v>74</v>
      </c>
    </row>
    <row r="42" spans="1:5" x14ac:dyDescent="0.2">
      <c r="A42" t="s">
        <v>50</v>
      </c>
      <c r="B42" s="80" t="s">
        <v>51</v>
      </c>
      <c r="C42" s="81">
        <f>128</f>
        <v>128</v>
      </c>
    </row>
    <row r="43" spans="1:5" x14ac:dyDescent="0.2">
      <c r="A43" t="s">
        <v>76</v>
      </c>
      <c r="B43" t="s">
        <v>75</v>
      </c>
      <c r="C43">
        <v>34</v>
      </c>
    </row>
    <row r="48" spans="1:5" x14ac:dyDescent="0.2">
      <c r="A48" s="104" t="s">
        <v>83</v>
      </c>
      <c r="B48" s="105"/>
      <c r="C48" s="105"/>
      <c r="D48" s="105"/>
      <c r="E48" s="106"/>
    </row>
    <row r="49" spans="1:5" x14ac:dyDescent="0.2">
      <c r="A49" s="107" t="s">
        <v>98</v>
      </c>
      <c r="B49" s="110" t="s">
        <v>106</v>
      </c>
      <c r="C49" s="108"/>
      <c r="D49" s="108"/>
      <c r="E49" s="109">
        <v>1</v>
      </c>
    </row>
    <row r="50" spans="1:5" x14ac:dyDescent="0.2">
      <c r="A50" s="107" t="s">
        <v>97</v>
      </c>
      <c r="B50" s="110" t="s">
        <v>107</v>
      </c>
      <c r="C50" s="108"/>
      <c r="D50" s="108"/>
      <c r="E50" s="109">
        <v>2</v>
      </c>
    </row>
    <row r="51" spans="1:5" x14ac:dyDescent="0.2">
      <c r="A51" s="107" t="s">
        <v>96</v>
      </c>
      <c r="B51" s="110" t="s">
        <v>108</v>
      </c>
      <c r="C51" s="108"/>
      <c r="D51" s="108"/>
      <c r="E51" s="109">
        <v>3</v>
      </c>
    </row>
    <row r="52" spans="1:5" x14ac:dyDescent="0.2">
      <c r="A52" s="107" t="s">
        <v>95</v>
      </c>
      <c r="B52" s="110" t="s">
        <v>109</v>
      </c>
      <c r="C52" s="108"/>
      <c r="D52" s="108"/>
      <c r="E52" s="109">
        <v>4</v>
      </c>
    </row>
    <row r="53" spans="1:5" x14ac:dyDescent="0.2">
      <c r="A53" s="107" t="s">
        <v>85</v>
      </c>
      <c r="B53" s="110" t="s">
        <v>110</v>
      </c>
      <c r="C53" s="108"/>
      <c r="D53" s="108"/>
      <c r="E53" s="109">
        <v>5</v>
      </c>
    </row>
    <row r="54" spans="1:5" x14ac:dyDescent="0.2">
      <c r="A54" s="107" t="s">
        <v>94</v>
      </c>
      <c r="B54" s="110" t="s">
        <v>111</v>
      </c>
      <c r="C54" s="108"/>
      <c r="D54" s="108"/>
      <c r="E54" s="109">
        <v>6</v>
      </c>
    </row>
    <row r="55" spans="1:5" x14ac:dyDescent="0.2">
      <c r="A55" s="107" t="s">
        <v>99</v>
      </c>
      <c r="B55" s="110" t="s">
        <v>112</v>
      </c>
      <c r="C55" s="108"/>
      <c r="D55" s="108"/>
      <c r="E55" s="109">
        <v>7</v>
      </c>
    </row>
    <row r="56" spans="1:5" x14ac:dyDescent="0.2">
      <c r="A56" s="107" t="s">
        <v>87</v>
      </c>
      <c r="B56" s="110" t="s">
        <v>128</v>
      </c>
      <c r="C56" s="108"/>
      <c r="D56" s="108"/>
      <c r="E56" s="109">
        <v>8</v>
      </c>
    </row>
    <row r="57" spans="1:5" x14ac:dyDescent="0.2">
      <c r="A57" s="107" t="s">
        <v>86</v>
      </c>
      <c r="B57" s="110" t="s">
        <v>113</v>
      </c>
      <c r="C57" s="108"/>
      <c r="D57" s="108"/>
      <c r="E57" s="109">
        <v>9</v>
      </c>
    </row>
    <row r="58" spans="1:5" x14ac:dyDescent="0.2">
      <c r="A58" s="107" t="s">
        <v>93</v>
      </c>
      <c r="B58" s="110" t="s">
        <v>114</v>
      </c>
      <c r="C58" s="108"/>
      <c r="D58" s="108"/>
      <c r="E58" s="109">
        <v>10</v>
      </c>
    </row>
    <row r="59" spans="1:5" x14ac:dyDescent="0.2">
      <c r="A59" s="107" t="s">
        <v>90</v>
      </c>
      <c r="B59" s="110" t="s">
        <v>115</v>
      </c>
      <c r="C59" s="108"/>
      <c r="D59" s="108"/>
      <c r="E59" s="109">
        <v>11</v>
      </c>
    </row>
    <row r="60" spans="1:5" x14ac:dyDescent="0.2">
      <c r="A60" s="107" t="s">
        <v>92</v>
      </c>
      <c r="B60" s="110" t="s">
        <v>116</v>
      </c>
      <c r="C60" s="108"/>
      <c r="D60" s="108"/>
      <c r="E60" s="109">
        <v>12</v>
      </c>
    </row>
    <row r="61" spans="1:5" x14ac:dyDescent="0.2">
      <c r="A61" s="107" t="s">
        <v>91</v>
      </c>
      <c r="B61" s="110" t="s">
        <v>117</v>
      </c>
      <c r="C61" s="108"/>
      <c r="D61" s="108"/>
      <c r="E61" s="109">
        <v>13</v>
      </c>
    </row>
    <row r="62" spans="1:5" x14ac:dyDescent="0.2">
      <c r="A62" s="107" t="s">
        <v>105</v>
      </c>
      <c r="B62" s="110" t="s">
        <v>118</v>
      </c>
      <c r="C62" s="108"/>
      <c r="D62" s="108"/>
      <c r="E62" s="109">
        <v>14</v>
      </c>
    </row>
    <row r="63" spans="1:5" x14ac:dyDescent="0.2">
      <c r="A63" s="111"/>
      <c r="B63" s="112"/>
      <c r="C63" s="112"/>
      <c r="D63" s="112"/>
      <c r="E63" s="113">
        <v>15</v>
      </c>
    </row>
  </sheetData>
  <sheetProtection password="F4F7" sheet="1" objects="1" scenarios="1"/>
  <sortState ref="A47:C59">
    <sortCondition ref="A47"/>
  </sortState>
  <conditionalFormatting sqref="A4:B15">
    <cfRule type="expression" dxfId="3" priority="4">
      <formula>$D$61="No"</formula>
    </cfRule>
  </conditionalFormatting>
  <conditionalFormatting sqref="A20:B31">
    <cfRule type="expression" dxfId="2" priority="3">
      <formula>$D$61="No"</formula>
    </cfRule>
  </conditionalFormatting>
  <conditionalFormatting sqref="C42">
    <cfRule type="expression" dxfId="1" priority="1">
      <formula>#REF!="No"</formula>
    </cfRule>
  </conditionalFormatting>
  <conditionalFormatting sqref="B42">
    <cfRule type="expression" dxfId="0" priority="2">
      <formula>#REF!="No"</formula>
    </cfRule>
  </conditionalFormatting>
  <hyperlinks>
    <hyperlink ref="B56" r:id="rId1"/>
    <hyperlink ref="B57" r:id="rId2"/>
    <hyperlink ref="B53" r:id="rId3"/>
    <hyperlink ref="B59" r:id="rId4"/>
    <hyperlink ref="B58" r:id="rId5"/>
    <hyperlink ref="B60" r:id="rId6"/>
    <hyperlink ref="B62" r:id="rId7"/>
    <hyperlink ref="B49" r:id="rId8"/>
    <hyperlink ref="B50" r:id="rId9"/>
    <hyperlink ref="B51" r:id="rId10"/>
    <hyperlink ref="B52" r:id="rId11"/>
    <hyperlink ref="B54" r:id="rId12"/>
    <hyperlink ref="B55" r:id="rId13"/>
    <hyperlink ref="B61" r:id="rId14"/>
  </hyperlinks>
  <pageMargins left="0.7" right="0.7" top="0.75" bottom="0.75" header="0.3" footer="0.3"/>
  <pageSetup orientation="portrait"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13"/>
  <sheetViews>
    <sheetView workbookViewId="0">
      <selection activeCell="A2" sqref="A2:XFD15"/>
    </sheetView>
  </sheetViews>
  <sheetFormatPr defaultRowHeight="12.75" x14ac:dyDescent="0.2"/>
  <sheetData>
    <row r="4" spans="1:1" x14ac:dyDescent="0.25">
      <c r="A4" s="21"/>
    </row>
    <row r="5" spans="1:1" x14ac:dyDescent="0.25">
      <c r="A5" s="21"/>
    </row>
    <row r="6" spans="1:1" x14ac:dyDescent="0.25">
      <c r="A6" s="21"/>
    </row>
    <row r="7" spans="1:1" x14ac:dyDescent="0.25">
      <c r="A7" s="21"/>
    </row>
    <row r="8" spans="1:1" x14ac:dyDescent="0.25">
      <c r="A8" s="21"/>
    </row>
    <row r="9" spans="1:1" x14ac:dyDescent="0.25">
      <c r="A9" s="12"/>
    </row>
    <row r="10" spans="1:1" x14ac:dyDescent="0.25">
      <c r="A10" s="12"/>
    </row>
    <row r="11" spans="1:1" x14ac:dyDescent="0.25">
      <c r="A11" s="12"/>
    </row>
    <row r="12" spans="1:1" x14ac:dyDescent="0.25">
      <c r="A12" s="12"/>
    </row>
    <row r="13" spans="1:1" x14ac:dyDescent="0.25">
      <c r="A13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Quote</vt:lpstr>
      <vt:lpstr>Data</vt:lpstr>
      <vt:lpstr>Sheet1</vt:lpstr>
      <vt:lpstr>Quote!Print_Area</vt:lpstr>
    </vt:vector>
  </TitlesOfParts>
  <Company>Data Mananagement,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Reed</dc:creator>
  <cp:lastModifiedBy>Richard Reed</cp:lastModifiedBy>
  <cp:lastPrinted>2016-01-29T15:19:16Z</cp:lastPrinted>
  <dcterms:created xsi:type="dcterms:W3CDTF">2015-09-09T21:19:02Z</dcterms:created>
  <dcterms:modified xsi:type="dcterms:W3CDTF">2016-06-30T14:31:01Z</dcterms:modified>
</cp:coreProperties>
</file>